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ziggy\Downloads\"/>
    </mc:Choice>
  </mc:AlternateContent>
  <xr:revisionPtr revIDLastSave="0" documentId="13_ncr:1_{4E691DEB-3389-4242-9FC2-1570AD33C48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ain Table" sheetId="1" r:id="rId1"/>
    <sheet name="Dragon Subtable" sheetId="2" r:id="rId2"/>
    <sheet name="Golem Subtable" sheetId="3" r:id="rId3"/>
    <sheet name="Spider Subtable" sheetId="4" r:id="rId4"/>
  </sheets>
  <definedNames>
    <definedName name="DPValues">'Main Table'!$C$16:$C$24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" i="4" l="1"/>
  <c r="M4" i="4"/>
  <c r="M5" i="4"/>
  <c r="M2" i="4"/>
  <c r="M3" i="3"/>
  <c r="M4" i="3"/>
  <c r="M5" i="3"/>
  <c r="M6" i="3"/>
  <c r="M7" i="3"/>
  <c r="M8" i="3"/>
  <c r="M9" i="3"/>
  <c r="M10" i="3"/>
  <c r="M2" i="3"/>
  <c r="M3" i="2"/>
  <c r="M4" i="2"/>
  <c r="M5" i="2"/>
  <c r="M6" i="2"/>
  <c r="M2" i="2"/>
  <c r="M2" i="1"/>
  <c r="M3" i="1"/>
  <c r="M4" i="1"/>
  <c r="M5" i="1"/>
  <c r="M6" i="1"/>
  <c r="M7" i="1"/>
  <c r="M8" i="1"/>
  <c r="M9" i="1"/>
  <c r="C24" i="4"/>
  <c r="C23" i="4"/>
  <c r="C22" i="4"/>
  <c r="C21" i="4"/>
  <c r="C20" i="4"/>
  <c r="C19" i="4"/>
  <c r="C18" i="4"/>
  <c r="C17" i="4"/>
  <c r="H16" i="4"/>
  <c r="C16" i="4"/>
  <c r="L7" i="4"/>
  <c r="K7" i="4"/>
  <c r="J7" i="4"/>
  <c r="I7" i="4"/>
  <c r="H7" i="4"/>
  <c r="G7" i="4"/>
  <c r="F7" i="4"/>
  <c r="E7" i="4"/>
  <c r="D7" i="4"/>
  <c r="C7" i="4"/>
  <c r="C24" i="3"/>
  <c r="C23" i="3"/>
  <c r="C22" i="3"/>
  <c r="C21" i="3"/>
  <c r="C20" i="3"/>
  <c r="C19" i="3"/>
  <c r="C18" i="3"/>
  <c r="C17" i="3"/>
  <c r="H16" i="3"/>
  <c r="C16" i="3"/>
  <c r="L12" i="3"/>
  <c r="K12" i="3"/>
  <c r="J12" i="3"/>
  <c r="I12" i="3"/>
  <c r="H12" i="3"/>
  <c r="G12" i="3"/>
  <c r="G8" i="1" s="1"/>
  <c r="G11" i="1" s="1"/>
  <c r="G12" i="1" s="1"/>
  <c r="F12" i="3"/>
  <c r="F8" i="1" s="1"/>
  <c r="F11" i="1" s="1"/>
  <c r="F12" i="1" s="1"/>
  <c r="F13" i="1" s="1"/>
  <c r="E12" i="3"/>
  <c r="E8" i="1" s="1"/>
  <c r="E11" i="1" s="1"/>
  <c r="E12" i="1" s="1"/>
  <c r="C12" i="3"/>
  <c r="C8" i="1" s="1"/>
  <c r="C11" i="1" s="1"/>
  <c r="C12" i="1" s="1"/>
  <c r="C24" i="2"/>
  <c r="C23" i="2"/>
  <c r="C22" i="2"/>
  <c r="C21" i="2"/>
  <c r="C20" i="2"/>
  <c r="C19" i="2"/>
  <c r="C18" i="2"/>
  <c r="C17" i="2"/>
  <c r="C16" i="2"/>
  <c r="H14" i="2"/>
  <c r="L8" i="2"/>
  <c r="L9" i="1" s="1"/>
  <c r="K8" i="2"/>
  <c r="K9" i="1" s="1"/>
  <c r="J8" i="2"/>
  <c r="I8" i="2"/>
  <c r="I9" i="1" s="1"/>
  <c r="H8" i="2"/>
  <c r="G8" i="2"/>
  <c r="F8" i="2"/>
  <c r="E8" i="2"/>
  <c r="C8" i="2"/>
  <c r="H16" i="1"/>
  <c r="J12" i="1"/>
  <c r="I12" i="1"/>
  <c r="L11" i="1"/>
  <c r="L12" i="1" s="1"/>
  <c r="J11" i="1"/>
  <c r="I11" i="1"/>
  <c r="H9" i="1"/>
  <c r="G9" i="1"/>
  <c r="F9" i="1"/>
  <c r="D9" i="1"/>
  <c r="C9" i="1"/>
  <c r="L8" i="1"/>
  <c r="K8" i="1"/>
  <c r="K11" i="1" s="1"/>
  <c r="K12" i="1" s="1"/>
  <c r="J8" i="1"/>
  <c r="I8" i="1"/>
  <c r="H8" i="1"/>
  <c r="H11" i="1" s="1"/>
  <c r="H12" i="1" s="1"/>
  <c r="D8" i="1"/>
  <c r="L2" i="1"/>
  <c r="K2" i="1"/>
  <c r="J2" i="1"/>
  <c r="I2" i="1"/>
  <c r="H2" i="1"/>
  <c r="G2" i="1"/>
  <c r="F2" i="1"/>
  <c r="E2" i="1"/>
  <c r="C2" i="1"/>
  <c r="M11" i="1" l="1"/>
  <c r="M12" i="1" s="1"/>
  <c r="M8" i="2"/>
  <c r="M7" i="4"/>
  <c r="M1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L4" authorId="0" shapeId="0" xr:uid="{00000000-0006-0000-0000-000001000000}">
      <text>
        <r>
          <rPr>
            <sz val="10"/>
            <color rgb="FF000000"/>
            <rFont val="Arial"/>
            <scheme val="minor"/>
          </rPr>
          <t>Poisoned effect on hit
Chance for Disadvantage on attack rolls for creatures that rely on sight
	-Zach Burris</t>
        </r>
      </text>
    </comment>
    <comment ref="L6" authorId="0" shapeId="0" xr:uid="{00000000-0006-0000-0000-000002000000}">
      <text>
        <r>
          <rPr>
            <sz val="10"/>
            <color rgb="FF000000"/>
            <rFont val="Arial"/>
            <scheme val="minor"/>
          </rPr>
          <t>perception advantage, reduced crit threshold
	-Zach Burris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L4" authorId="0" shapeId="0" xr:uid="{00000000-0006-0000-0100-000001000000}">
      <text>
        <r>
          <rPr>
            <sz val="10"/>
            <color rgb="FF000000"/>
            <rFont val="Arial"/>
            <scheme val="minor"/>
          </rPr>
          <t>extra cone range
	-Zach Burris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L3" authorId="0" shapeId="0" xr:uid="{00000000-0006-0000-0200-000009000000}">
      <text>
        <r>
          <rPr>
            <sz val="10"/>
            <color rgb="FF000000"/>
            <rFont val="Arial"/>
            <scheme val="minor"/>
          </rPr>
          <t>On hit, reduces target's move speed by 15ft
	-Zach Burris</t>
        </r>
      </text>
    </comment>
    <comment ref="L4" authorId="0" shapeId="0" xr:uid="{00000000-0006-0000-0200-000008000000}">
      <text>
        <r>
          <rPr>
            <sz val="10"/>
            <color rgb="FF000000"/>
            <rFont val="Arial"/>
            <scheme val="minor"/>
          </rPr>
          <t>Physical Damage Resist
	-Zach Burris</t>
        </r>
      </text>
    </comment>
    <comment ref="D5" authorId="0" shapeId="0" xr:uid="{00000000-0006-0000-0200-000006000000}">
      <text>
        <r>
          <rPr>
            <sz val="10"/>
            <color rgb="FF000000"/>
            <rFont val="Arial"/>
            <scheme val="minor"/>
          </rPr>
          <t>AOE attack calced to have the same EV as the single target
	-Zach Burris</t>
        </r>
      </text>
    </comment>
    <comment ref="L5" authorId="0" shapeId="0" xr:uid="{00000000-0006-0000-0200-000007000000}">
      <text>
        <r>
          <rPr>
            <sz val="10"/>
            <color rgb="FF000000"/>
            <rFont val="Arial"/>
            <scheme val="minor"/>
          </rPr>
          <t>Magic Damage Resist
	-Zach Burris</t>
        </r>
      </text>
    </comment>
    <comment ref="C6" authorId="0" shapeId="0" xr:uid="{00000000-0006-0000-0200-000005000000}">
      <text>
        <r>
          <rPr>
            <sz val="10"/>
            <color rgb="FF000000"/>
            <rFont val="Arial"/>
            <scheme val="minor"/>
          </rPr>
          <t>damage from Retaliation Burst added at 45% of damage as D/R (assumes 2 rounds, with usage 90% of the time) AoE also baked in
	-Zach Burris</t>
        </r>
      </text>
    </comment>
    <comment ref="L6" authorId="0" shapeId="0" xr:uid="{00000000-0006-0000-0200-000004000000}">
      <text>
        <r>
          <rPr>
            <sz val="10"/>
            <color rgb="FF000000"/>
            <rFont val="Arial"/>
            <scheme val="minor"/>
          </rPr>
          <t>For Retaliation Burst Knockback
I honestly think its a lot more potent then this but don't expect it to be used optimally
	-Zach Burris</t>
        </r>
      </text>
    </comment>
    <comment ref="L8" authorId="0" shapeId="0" xr:uid="{00000000-0006-0000-0200-000003000000}">
      <text>
        <r>
          <rPr>
            <sz val="10"/>
            <color rgb="FF000000"/>
            <rFont val="Arial"/>
            <scheme val="minor"/>
          </rPr>
          <t>Molten Body: When hit with a melee attack, deal 1d6 fire damage back to the target. If you were attacked with a basic metal weapon, the weapon melts, and is no longer useful.
	-Zach Burris</t>
        </r>
      </text>
    </comment>
    <comment ref="L9" authorId="0" shapeId="0" xr:uid="{00000000-0006-0000-0200-000001000000}">
      <text>
        <r>
          <rPr>
            <sz val="10"/>
            <color rgb="FF000000"/>
            <rFont val="Arial"/>
            <scheme val="minor"/>
          </rPr>
          <t>For Surging Punch Knockback
	-Zach Burris</t>
        </r>
      </text>
    </comment>
    <comment ref="M10" authorId="0" shapeId="0" xr:uid="{00000000-0006-0000-0200-000002000000}">
      <text>
        <r>
          <rPr>
            <sz val="10"/>
            <color rgb="FF000000"/>
            <rFont val="Arial"/>
            <scheme val="minor"/>
          </rPr>
          <t>Slightly inflated since the AOE multiplier doesnt take radius into account
	-Zach Burris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L2" authorId="0" shapeId="0" xr:uid="{00000000-0006-0000-0300-000001000000}">
      <text>
        <r>
          <rPr>
            <sz val="10"/>
            <color rgb="FF000000"/>
            <rFont val="Arial"/>
            <scheme val="minor"/>
          </rPr>
          <t>Arachnal: You have advantage on dexterity saving throws
	-Zach Burris</t>
        </r>
      </text>
    </comment>
    <comment ref="L3" authorId="0" shapeId="0" xr:uid="{00000000-0006-0000-0300-000002000000}">
      <text>
        <r>
          <rPr>
            <sz val="10"/>
            <color rgb="FF000000"/>
            <rFont val="Arial"/>
            <scheme val="minor"/>
          </rPr>
          <t>Arachnal: You have advantage on dexterity saving throws
	-Zach Burris</t>
        </r>
      </text>
    </comment>
    <comment ref="L4" authorId="0" shapeId="0" xr:uid="{00000000-0006-0000-0300-000003000000}">
      <text>
        <r>
          <rPr>
            <sz val="10"/>
            <color rgb="FF000000"/>
            <rFont val="Arial"/>
            <scheme val="minor"/>
          </rPr>
          <t>Arachnal: You have advantage on dexterity saving throws
	-Zach Burris</t>
        </r>
      </text>
    </comment>
    <comment ref="L5" authorId="0" shapeId="0" xr:uid="{00000000-0006-0000-0300-000004000000}">
      <text>
        <r>
          <rPr>
            <sz val="10"/>
            <color rgb="FF000000"/>
            <rFont val="Arial"/>
            <scheme val="minor"/>
          </rPr>
          <t>Arachnal: You have advantage on dexterity saving throws
Ethereal Jaunt: As a bonus action, teleport up to 30 feet to an unoccupied space that you can see.
	-Zach Burris</t>
        </r>
      </text>
    </comment>
  </commentList>
</comments>
</file>

<file path=xl/sharedStrings.xml><?xml version="1.0" encoding="utf-8"?>
<sst xmlns="http://schemas.openxmlformats.org/spreadsheetml/2006/main" count="148" uniqueCount="59">
  <si>
    <t>d8</t>
  </si>
  <si>
    <t>Creature</t>
  </si>
  <si>
    <t>Damage/Hit</t>
  </si>
  <si>
    <t>AoE</t>
  </si>
  <si>
    <t>Heal/Round</t>
  </si>
  <si>
    <t>HP Die</t>
  </si>
  <si>
    <t>Walk (ft)</t>
  </si>
  <si>
    <t>Swim (ft)</t>
  </si>
  <si>
    <t>Fly (ft)</t>
  </si>
  <si>
    <t>Climb (ft)</t>
  </si>
  <si>
    <t>AC Mod</t>
  </si>
  <si>
    <t>Other</t>
  </si>
  <si>
    <t>DP Total</t>
  </si>
  <si>
    <t>Spider</t>
  </si>
  <si>
    <t>Horse</t>
  </si>
  <si>
    <t>Y</t>
  </si>
  <si>
    <t>Basalisk</t>
  </si>
  <si>
    <t>Bear</t>
  </si>
  <si>
    <t>Griffon</t>
  </si>
  <si>
    <t>Hydra</t>
  </si>
  <si>
    <t>Golem</t>
  </si>
  <si>
    <t>Dragon</t>
  </si>
  <si>
    <t>Average</t>
  </si>
  <si>
    <t>-</t>
  </si>
  <si>
    <t>Average Total</t>
  </si>
  <si>
    <t>AVG HP Total</t>
  </si>
  <si>
    <t>DP Values</t>
  </si>
  <si>
    <t>To hit</t>
  </si>
  <si>
    <t>To hit % (14 ac)</t>
  </si>
  <si>
    <t>AoE Mult</t>
  </si>
  <si>
    <t>#Creatures</t>
  </si>
  <si>
    <t>Walk Speed</t>
  </si>
  <si>
    <t>Swim Speed</t>
  </si>
  <si>
    <t>Fly Speed</t>
  </si>
  <si>
    <t>Climb Speed</t>
  </si>
  <si>
    <t>d5</t>
  </si>
  <si>
    <t>Red Dragon</t>
  </si>
  <si>
    <t>Blue Dragon</t>
  </si>
  <si>
    <t>Black Dragon</t>
  </si>
  <si>
    <t>Green Dragon</t>
  </si>
  <si>
    <t>White Dragon</t>
  </si>
  <si>
    <t>REF do not edit</t>
  </si>
  <si>
    <t>Damage/Round</t>
  </si>
  <si>
    <t>d9</t>
  </si>
  <si>
    <t>Flesh Golem</t>
  </si>
  <si>
    <t>Clay Golem</t>
  </si>
  <si>
    <t>Stone Golem</t>
  </si>
  <si>
    <t>Crystal Golem</t>
  </si>
  <si>
    <t>N</t>
  </si>
  <si>
    <t>Electric Golem</t>
  </si>
  <si>
    <t>Mossy Golem</t>
  </si>
  <si>
    <t>Magma Golem</t>
  </si>
  <si>
    <t>Hydro Golem</t>
  </si>
  <si>
    <t>Cosmic Golem</t>
  </si>
  <si>
    <t>d4</t>
  </si>
  <si>
    <t>Giant Spider</t>
  </si>
  <si>
    <t>Blood Spider</t>
  </si>
  <si>
    <t>Recluse</t>
  </si>
  <si>
    <t>Phase Spider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</si>
</sst>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" x14ac:knownFonts="1">
    <font>
      <sz val="10"/>
      <color rgb="FF000000"/>
      <name val="Arial"/>
      <scheme val="minor"/>
    </font>
    <font>
      <sz val="10"/>
      <color theme="1"/>
      <name val="Arial"/>
      <scheme val="minor"/>
    </font>
  </fonts>
  <fills count="5">
    <fill>
      <patternFill patternType="none"/>
    </fill>
    <fill>
      <patternFill patternType="gray125"/>
    </fill>
    <fill>
      <patternFill patternType="solid">
        <fgColor rgb="FF6FA8DC"/>
        <bgColor rgb="FF6FA8DC"/>
      </patternFill>
    </fill>
    <fill>
      <patternFill patternType="solid">
        <fgColor rgb="FF9FC5E8"/>
        <bgColor rgb="FF9FC5E8"/>
      </patternFill>
    </fill>
    <fill>
      <patternFill patternType="solid">
        <fgColor rgb="FFCFE2F3"/>
        <bgColor rgb="FFCFE2F3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/>
    <xf numFmtId="0" fontId="1" fillId="3" borderId="0" xfId="0" applyFont="1" applyFill="1"/>
    <xf numFmtId="164" fontId="1" fillId="4" borderId="0" xfId="0" applyNumberFormat="1" applyFont="1" applyFill="1"/>
    <xf numFmtId="0" fontId="1" fillId="4" borderId="0" xfId="0" applyFont="1" applyFill="1"/>
    <xf numFmtId="164" fontId="1" fillId="0" borderId="0" xfId="0" applyNumberFormat="1" applyFont="1"/>
    <xf numFmtId="164" fontId="1" fillId="3" borderId="0" xfId="0" applyNumberFormat="1" applyFont="1" applyFill="1"/>
    <xf numFmtId="2" fontId="1" fillId="4" borderId="0" xfId="0" applyNumberFormat="1" applyFont="1" applyFill="1"/>
    <xf numFmtId="165" fontId="1" fillId="4" borderId="0" xfId="0" applyNumberFormat="1" applyFont="1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M24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P9" sqref="P9"/>
    </sheetView>
  </sheetViews>
  <sheetFormatPr defaultColWidth="12.5703125" defaultRowHeight="15.75" customHeight="1" x14ac:dyDescent="0.2"/>
  <cols>
    <col min="1" max="1" width="4.140625" customWidth="1"/>
    <col min="4" max="4" width="4.7109375" customWidth="1"/>
    <col min="5" max="5" width="10.42578125" customWidth="1"/>
    <col min="6" max="6" width="6.7109375" customWidth="1"/>
    <col min="7" max="7" width="7.7109375" customWidth="1"/>
    <col min="8" max="8" width="8.140625" customWidth="1"/>
    <col min="9" max="9" width="5.85546875" customWidth="1"/>
    <col min="10" max="10" width="8" customWidth="1"/>
    <col min="11" max="11" width="7.28515625" customWidth="1"/>
    <col min="12" max="12" width="5.42578125" customWidth="1"/>
    <col min="13" max="13" width="7.42578125" customWidth="1"/>
  </cols>
  <sheetData>
    <row r="1" spans="1:13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">
      <c r="A2" s="1">
        <v>1</v>
      </c>
      <c r="B2" s="2" t="s">
        <v>13</v>
      </c>
      <c r="C2" s="3">
        <f>'Spider Subtable'!C7</f>
        <v>10.822499999999998</v>
      </c>
      <c r="D2" s="4"/>
      <c r="E2" s="3">
        <f>'Spider Subtable'!E7</f>
        <v>2.2949999999999999</v>
      </c>
      <c r="F2" s="3">
        <f>'Spider Subtable'!F7</f>
        <v>1.5</v>
      </c>
      <c r="G2" s="3">
        <f>'Spider Subtable'!G7</f>
        <v>27.5</v>
      </c>
      <c r="H2" s="3">
        <f>'Spider Subtable'!H7</f>
        <v>0</v>
      </c>
      <c r="I2" s="3">
        <f>'Spider Subtable'!I7</f>
        <v>0</v>
      </c>
      <c r="J2" s="3">
        <f>'Spider Subtable'!J7</f>
        <v>27.5</v>
      </c>
      <c r="K2" s="3">
        <f>'Spider Subtable'!K7</f>
        <v>0.25</v>
      </c>
      <c r="L2" s="3">
        <f>'Spider Subtable'!L7</f>
        <v>1.125</v>
      </c>
      <c r="M2" s="3">
        <f t="shared" ref="M2:M9" si="0">IF(D2="Y",C2*$C$16*$C$17,C2*$C$16)+E2*$C$18+F2*$C$19+G2/5*$C$20+H2/5*$C$21+I2/5*$C$22+J2/5*$C$23+K2*$C$24+L2</f>
        <v>8.0202249999999999</v>
      </c>
    </row>
    <row r="3" spans="1:13" x14ac:dyDescent="0.2">
      <c r="A3" s="1">
        <v>2</v>
      </c>
      <c r="B3" s="2" t="s">
        <v>14</v>
      </c>
      <c r="C3" s="3">
        <v>4.7249999999999996</v>
      </c>
      <c r="D3" s="4" t="s">
        <v>15</v>
      </c>
      <c r="E3" s="3">
        <v>0</v>
      </c>
      <c r="F3" s="3">
        <v>3</v>
      </c>
      <c r="G3" s="3">
        <v>60</v>
      </c>
      <c r="H3" s="3">
        <v>0</v>
      </c>
      <c r="I3" s="3">
        <v>0</v>
      </c>
      <c r="J3" s="3">
        <v>0</v>
      </c>
      <c r="K3" s="3">
        <v>0</v>
      </c>
      <c r="L3" s="3">
        <v>0</v>
      </c>
      <c r="M3" s="3">
        <f t="shared" si="0"/>
        <v>8.0306250000000006</v>
      </c>
    </row>
    <row r="4" spans="1:13" x14ac:dyDescent="0.2">
      <c r="A4" s="1">
        <v>3</v>
      </c>
      <c r="B4" s="2" t="s">
        <v>16</v>
      </c>
      <c r="C4" s="3">
        <v>17.059999999999999</v>
      </c>
      <c r="D4" s="4"/>
      <c r="E4" s="3">
        <v>0</v>
      </c>
      <c r="F4" s="3">
        <v>3</v>
      </c>
      <c r="G4" s="3">
        <v>30</v>
      </c>
      <c r="H4" s="3">
        <v>30</v>
      </c>
      <c r="I4" s="3">
        <v>0</v>
      </c>
      <c r="J4" s="3">
        <v>0</v>
      </c>
      <c r="K4" s="3">
        <v>0</v>
      </c>
      <c r="L4" s="3">
        <v>4.5</v>
      </c>
      <c r="M4" s="3">
        <f t="shared" si="0"/>
        <v>13.932600000000001</v>
      </c>
    </row>
    <row r="5" spans="1:13" x14ac:dyDescent="0.2">
      <c r="A5" s="1">
        <v>4</v>
      </c>
      <c r="B5" s="2" t="s">
        <v>17</v>
      </c>
      <c r="C5" s="3">
        <v>14.5</v>
      </c>
      <c r="D5" s="4"/>
      <c r="E5" s="3">
        <v>0</v>
      </c>
      <c r="F5" s="3">
        <v>7</v>
      </c>
      <c r="G5" s="3">
        <v>20</v>
      </c>
      <c r="H5" s="3">
        <v>0</v>
      </c>
      <c r="I5" s="3">
        <v>0</v>
      </c>
      <c r="J5" s="3">
        <v>0</v>
      </c>
      <c r="K5" s="3">
        <v>1</v>
      </c>
      <c r="L5" s="3">
        <v>0</v>
      </c>
      <c r="M5" s="3">
        <f t="shared" si="0"/>
        <v>14.395</v>
      </c>
    </row>
    <row r="6" spans="1:13" x14ac:dyDescent="0.2">
      <c r="A6" s="1">
        <v>5</v>
      </c>
      <c r="B6" s="2" t="s">
        <v>18</v>
      </c>
      <c r="C6" s="3">
        <v>16.8</v>
      </c>
      <c r="D6" s="4"/>
      <c r="E6" s="3">
        <v>0</v>
      </c>
      <c r="F6" s="3">
        <v>2</v>
      </c>
      <c r="G6" s="3">
        <v>50</v>
      </c>
      <c r="H6" s="3">
        <v>0</v>
      </c>
      <c r="I6" s="3">
        <v>50</v>
      </c>
      <c r="J6" s="3">
        <v>0</v>
      </c>
      <c r="K6" s="3">
        <v>0</v>
      </c>
      <c r="L6" s="3">
        <v>3</v>
      </c>
      <c r="M6" s="3">
        <f t="shared" si="0"/>
        <v>14.528</v>
      </c>
    </row>
    <row r="7" spans="1:13" x14ac:dyDescent="0.2">
      <c r="A7" s="1">
        <v>6</v>
      </c>
      <c r="B7" s="2" t="s">
        <v>19</v>
      </c>
      <c r="C7" s="3">
        <v>11.94</v>
      </c>
      <c r="D7" s="4"/>
      <c r="E7" s="3">
        <v>10</v>
      </c>
      <c r="F7" s="3">
        <v>3</v>
      </c>
      <c r="G7" s="3">
        <v>15</v>
      </c>
      <c r="H7" s="3">
        <v>0</v>
      </c>
      <c r="I7" s="3">
        <v>0</v>
      </c>
      <c r="J7" s="3">
        <v>0</v>
      </c>
      <c r="K7" s="3">
        <v>2</v>
      </c>
      <c r="L7" s="3">
        <v>0</v>
      </c>
      <c r="M7" s="3">
        <f t="shared" si="0"/>
        <v>15.7074</v>
      </c>
    </row>
    <row r="8" spans="1:13" x14ac:dyDescent="0.2">
      <c r="A8" s="1">
        <v>7</v>
      </c>
      <c r="B8" s="2" t="s">
        <v>20</v>
      </c>
      <c r="C8" s="3">
        <f>'Golem Subtable'!C12</f>
        <v>10.813333333333333</v>
      </c>
      <c r="D8" s="4" t="str">
        <f>'Golem Subtable'!D12</f>
        <v>-</v>
      </c>
      <c r="E8" s="3">
        <f>'Golem Subtable'!E12</f>
        <v>1.6666666666666667</v>
      </c>
      <c r="F8" s="3">
        <f>'Golem Subtable'!F12</f>
        <v>5.5555555555555554</v>
      </c>
      <c r="G8" s="3">
        <f>'Golem Subtable'!G12</f>
        <v>15</v>
      </c>
      <c r="H8" s="3">
        <f>'Golem Subtable'!H12</f>
        <v>2.2222222222222223</v>
      </c>
      <c r="I8" s="3">
        <f>'Golem Subtable'!I12</f>
        <v>0</v>
      </c>
      <c r="J8" s="3">
        <f>'Golem Subtable'!J12</f>
        <v>0</v>
      </c>
      <c r="K8" s="3">
        <f>'Golem Subtable'!K12</f>
        <v>1.5555555555555556</v>
      </c>
      <c r="L8" s="3">
        <f>'Golem Subtable'!L12</f>
        <v>0.97222222222222221</v>
      </c>
      <c r="M8" s="3">
        <f t="shared" si="0"/>
        <v>14.670799999999998</v>
      </c>
    </row>
    <row r="9" spans="1:13" x14ac:dyDescent="0.2">
      <c r="A9" s="1">
        <v>8</v>
      </c>
      <c r="B9" s="2" t="s">
        <v>21</v>
      </c>
      <c r="C9" s="3">
        <f>'Dragon Subtable'!C8</f>
        <v>22.348000000000003</v>
      </c>
      <c r="D9" s="4" t="str">
        <f>'Dragon Subtable'!D8</f>
        <v>Y</v>
      </c>
      <c r="E9" s="3">
        <v>0</v>
      </c>
      <c r="F9" s="3">
        <f>'Dragon Subtable'!F8</f>
        <v>5.2</v>
      </c>
      <c r="G9" s="3">
        <f>'Dragon Subtable'!G8</f>
        <v>15</v>
      </c>
      <c r="H9" s="3">
        <f>'Dragon Subtable'!H8</f>
        <v>0</v>
      </c>
      <c r="I9" s="3">
        <f>'Dragon Subtable'!I8</f>
        <v>29</v>
      </c>
      <c r="J9" s="3">
        <v>0</v>
      </c>
      <c r="K9" s="3">
        <f>'Dragon Subtable'!K8</f>
        <v>1.6</v>
      </c>
      <c r="L9" s="3">
        <f>'Dragon Subtable'!L8</f>
        <v>0.6</v>
      </c>
      <c r="M9" s="3">
        <f t="shared" si="0"/>
        <v>24.802700000000002</v>
      </c>
    </row>
    <row r="10" spans="1:13" x14ac:dyDescent="0.2">
      <c r="E10" s="5"/>
      <c r="F10" s="5"/>
      <c r="G10" s="5"/>
      <c r="H10" s="5"/>
      <c r="I10" s="5"/>
      <c r="J10" s="5"/>
      <c r="K10" s="5"/>
      <c r="L10" s="5"/>
      <c r="M10" s="5"/>
    </row>
    <row r="11" spans="1:13" x14ac:dyDescent="0.2">
      <c r="B11" s="1" t="s">
        <v>22</v>
      </c>
      <c r="C11" s="6">
        <f>AVERAGE(C4:C8)</f>
        <v>14.222666666666665</v>
      </c>
      <c r="D11" s="2" t="s">
        <v>23</v>
      </c>
      <c r="E11" s="6">
        <f t="shared" ref="E11:M11" si="1">AVERAGE(E4:E8)</f>
        <v>2.333333333333333</v>
      </c>
      <c r="F11" s="6">
        <f t="shared" si="1"/>
        <v>4.1111111111111116</v>
      </c>
      <c r="G11" s="6">
        <f t="shared" si="1"/>
        <v>26</v>
      </c>
      <c r="H11" s="6">
        <f t="shared" si="1"/>
        <v>6.4444444444444446</v>
      </c>
      <c r="I11" s="6">
        <f t="shared" si="1"/>
        <v>10</v>
      </c>
      <c r="J11" s="6">
        <f t="shared" si="1"/>
        <v>0</v>
      </c>
      <c r="K11" s="6">
        <f t="shared" si="1"/>
        <v>0.91111111111111109</v>
      </c>
      <c r="L11" s="6">
        <f t="shared" si="1"/>
        <v>1.6944444444444442</v>
      </c>
      <c r="M11" s="6">
        <f t="shared" si="1"/>
        <v>14.64676</v>
      </c>
    </row>
    <row r="12" spans="1:13" x14ac:dyDescent="0.2">
      <c r="B12" s="1" t="s">
        <v>24</v>
      </c>
      <c r="C12" s="6">
        <f>C11*$H$17</f>
        <v>42.667999999999992</v>
      </c>
      <c r="D12" s="6" t="s">
        <v>23</v>
      </c>
      <c r="E12" s="6">
        <f t="shared" ref="E12:M12" si="2">E11*$H$17</f>
        <v>6.9999999999999991</v>
      </c>
      <c r="F12" s="6">
        <f t="shared" si="2"/>
        <v>12.333333333333336</v>
      </c>
      <c r="G12" s="6">
        <f t="shared" si="2"/>
        <v>78</v>
      </c>
      <c r="H12" s="6">
        <f t="shared" si="2"/>
        <v>19.333333333333336</v>
      </c>
      <c r="I12" s="6">
        <f t="shared" si="2"/>
        <v>30</v>
      </c>
      <c r="J12" s="6">
        <f t="shared" si="2"/>
        <v>0</v>
      </c>
      <c r="K12" s="6">
        <f t="shared" si="2"/>
        <v>2.7333333333333334</v>
      </c>
      <c r="L12" s="6">
        <f t="shared" si="2"/>
        <v>5.0833333333333321</v>
      </c>
      <c r="M12" s="6">
        <f t="shared" si="2"/>
        <v>43.940280000000001</v>
      </c>
    </row>
    <row r="13" spans="1:13" x14ac:dyDescent="0.2">
      <c r="E13" s="1" t="s">
        <v>25</v>
      </c>
      <c r="F13" s="6">
        <f>F12*4.5</f>
        <v>55.500000000000014</v>
      </c>
    </row>
    <row r="15" spans="1:13" x14ac:dyDescent="0.2">
      <c r="B15" s="1" t="s">
        <v>26</v>
      </c>
      <c r="C15" s="1"/>
      <c r="G15" s="2" t="s">
        <v>27</v>
      </c>
      <c r="H15" s="3">
        <v>5</v>
      </c>
    </row>
    <row r="16" spans="1:13" x14ac:dyDescent="0.2">
      <c r="B16" s="2" t="s">
        <v>2</v>
      </c>
      <c r="C16" s="7">
        <v>0.21</v>
      </c>
      <c r="G16" s="2" t="s">
        <v>28</v>
      </c>
      <c r="H16" s="8">
        <f>0.5+(H15+10.5-14)/20</f>
        <v>0.57499999999999996</v>
      </c>
    </row>
    <row r="17" spans="2:8" x14ac:dyDescent="0.2">
      <c r="B17" s="2" t="s">
        <v>29</v>
      </c>
      <c r="C17" s="7">
        <v>2.5</v>
      </c>
      <c r="G17" s="2" t="s">
        <v>30</v>
      </c>
      <c r="H17" s="3">
        <v>3</v>
      </c>
    </row>
    <row r="18" spans="2:8" x14ac:dyDescent="0.2">
      <c r="B18" s="2" t="s">
        <v>4</v>
      </c>
      <c r="C18" s="7">
        <v>0.5</v>
      </c>
    </row>
    <row r="19" spans="2:8" x14ac:dyDescent="0.2">
      <c r="B19" s="2" t="s">
        <v>5</v>
      </c>
      <c r="C19" s="7">
        <v>1.25</v>
      </c>
    </row>
    <row r="20" spans="2:8" x14ac:dyDescent="0.2">
      <c r="B20" s="2" t="s">
        <v>31</v>
      </c>
      <c r="C20" s="7">
        <v>0.15</v>
      </c>
    </row>
    <row r="21" spans="2:8" x14ac:dyDescent="0.2">
      <c r="B21" s="2" t="s">
        <v>32</v>
      </c>
      <c r="C21" s="7">
        <v>0.2</v>
      </c>
    </row>
    <row r="22" spans="2:8" x14ac:dyDescent="0.2">
      <c r="B22" s="2" t="s">
        <v>33</v>
      </c>
      <c r="C22" s="7">
        <v>0.4</v>
      </c>
    </row>
    <row r="23" spans="2:8" x14ac:dyDescent="0.2">
      <c r="B23" s="2" t="s">
        <v>34</v>
      </c>
      <c r="C23" s="7">
        <v>0.05</v>
      </c>
    </row>
    <row r="24" spans="2:8" x14ac:dyDescent="0.2">
      <c r="B24" s="2" t="s">
        <v>10</v>
      </c>
      <c r="C24" s="7">
        <v>2</v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M24"/>
  <sheetViews>
    <sheetView workbookViewId="0">
      <selection activeCell="M2" sqref="M2"/>
    </sheetView>
  </sheetViews>
  <sheetFormatPr defaultColWidth="12.5703125" defaultRowHeight="15.75" customHeight="1" x14ac:dyDescent="0.2"/>
  <cols>
    <col min="1" max="1" width="4.140625" customWidth="1"/>
    <col min="4" max="4" width="4.7109375" customWidth="1"/>
    <col min="5" max="5" width="10.42578125" customWidth="1"/>
    <col min="6" max="6" width="6.42578125" customWidth="1"/>
    <col min="7" max="8" width="7.42578125" customWidth="1"/>
    <col min="9" max="9" width="5.85546875" customWidth="1"/>
    <col min="10" max="10" width="8" customWidth="1"/>
    <col min="11" max="11" width="7.28515625" customWidth="1"/>
    <col min="12" max="12" width="5.42578125" customWidth="1"/>
    <col min="13" max="13" width="7.42578125" customWidth="1"/>
  </cols>
  <sheetData>
    <row r="1" spans="1:13" x14ac:dyDescent="0.2">
      <c r="A1" s="1" t="s">
        <v>35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">
      <c r="A2" s="1">
        <v>1</v>
      </c>
      <c r="B2" s="2" t="s">
        <v>36</v>
      </c>
      <c r="C2" s="3">
        <v>27</v>
      </c>
      <c r="D2" s="4" t="s">
        <v>15</v>
      </c>
      <c r="E2" s="3">
        <v>0</v>
      </c>
      <c r="F2" s="3">
        <v>6</v>
      </c>
      <c r="G2" s="3">
        <v>15</v>
      </c>
      <c r="H2" s="3">
        <v>0</v>
      </c>
      <c r="I2" s="3">
        <v>30</v>
      </c>
      <c r="J2" s="3">
        <v>0</v>
      </c>
      <c r="K2" s="3">
        <v>3</v>
      </c>
      <c r="L2" s="3">
        <v>0</v>
      </c>
      <c r="M2" s="3">
        <f t="shared" ref="M2:M6" si="0">IF(D2="Y",C2*$C$16*$C$17,C2*$C$16)+E2*$C$18+F2*$C$19+G2/5*$C$20+H2/5*$C$21+I2/5*$C$22+J2/5*$C$23+K2*$C$24+L2</f>
        <v>30.524999999999999</v>
      </c>
    </row>
    <row r="3" spans="1:13" x14ac:dyDescent="0.2">
      <c r="A3" s="1">
        <v>2</v>
      </c>
      <c r="B3" s="2" t="s">
        <v>37</v>
      </c>
      <c r="C3" s="3">
        <v>21</v>
      </c>
      <c r="D3" s="4" t="s">
        <v>15</v>
      </c>
      <c r="E3" s="3">
        <v>0</v>
      </c>
      <c r="F3" s="3">
        <v>6</v>
      </c>
      <c r="G3" s="3">
        <v>15</v>
      </c>
      <c r="H3" s="3">
        <v>0</v>
      </c>
      <c r="I3" s="3">
        <v>30</v>
      </c>
      <c r="J3" s="3">
        <v>0</v>
      </c>
      <c r="K3" s="3">
        <v>2</v>
      </c>
      <c r="L3" s="3">
        <v>0</v>
      </c>
      <c r="M3" s="3">
        <f t="shared" si="0"/>
        <v>25.375</v>
      </c>
    </row>
    <row r="4" spans="1:13" x14ac:dyDescent="0.2">
      <c r="A4" s="1">
        <v>3</v>
      </c>
      <c r="B4" s="2" t="s">
        <v>38</v>
      </c>
      <c r="C4" s="3">
        <v>21</v>
      </c>
      <c r="D4" s="4" t="s">
        <v>15</v>
      </c>
      <c r="E4" s="3">
        <v>0</v>
      </c>
      <c r="F4" s="3">
        <v>5</v>
      </c>
      <c r="G4" s="3">
        <v>15</v>
      </c>
      <c r="H4" s="3">
        <v>0</v>
      </c>
      <c r="I4" s="3">
        <v>30</v>
      </c>
      <c r="J4" s="3">
        <v>0</v>
      </c>
      <c r="K4" s="3">
        <v>1</v>
      </c>
      <c r="L4" s="3">
        <v>3</v>
      </c>
      <c r="M4" s="3">
        <f t="shared" si="0"/>
        <v>25.125</v>
      </c>
    </row>
    <row r="5" spans="1:13" x14ac:dyDescent="0.2">
      <c r="A5" s="1">
        <v>4</v>
      </c>
      <c r="B5" s="2" t="s">
        <v>39</v>
      </c>
      <c r="C5" s="3">
        <v>24.37</v>
      </c>
      <c r="D5" s="4" t="s">
        <v>15</v>
      </c>
      <c r="E5" s="3">
        <v>0</v>
      </c>
      <c r="F5" s="3">
        <v>5</v>
      </c>
      <c r="G5" s="3">
        <v>15</v>
      </c>
      <c r="H5" s="3">
        <v>0</v>
      </c>
      <c r="I5" s="3">
        <v>30</v>
      </c>
      <c r="J5" s="3">
        <v>0</v>
      </c>
      <c r="K5" s="3">
        <v>1</v>
      </c>
      <c r="L5" s="3">
        <v>0</v>
      </c>
      <c r="M5" s="3">
        <f t="shared" si="0"/>
        <v>23.89425</v>
      </c>
    </row>
    <row r="6" spans="1:13" x14ac:dyDescent="0.2">
      <c r="A6" s="1">
        <v>5</v>
      </c>
      <c r="B6" s="2" t="s">
        <v>40</v>
      </c>
      <c r="C6" s="3">
        <v>18.37</v>
      </c>
      <c r="D6" s="4" t="s">
        <v>15</v>
      </c>
      <c r="E6" s="3">
        <v>0</v>
      </c>
      <c r="F6" s="3">
        <v>4</v>
      </c>
      <c r="G6" s="3">
        <v>15</v>
      </c>
      <c r="H6" s="3">
        <v>0</v>
      </c>
      <c r="I6" s="3">
        <v>25</v>
      </c>
      <c r="J6" s="3">
        <v>0</v>
      </c>
      <c r="K6" s="3">
        <v>1</v>
      </c>
      <c r="L6" s="3">
        <v>0</v>
      </c>
      <c r="M6" s="3">
        <f t="shared" si="0"/>
        <v>19.094249999999999</v>
      </c>
    </row>
    <row r="7" spans="1:13" x14ac:dyDescent="0.2">
      <c r="A7" s="9"/>
      <c r="B7" s="9"/>
    </row>
    <row r="8" spans="1:13" x14ac:dyDescent="0.2">
      <c r="A8" s="9"/>
      <c r="B8" s="1" t="s">
        <v>22</v>
      </c>
      <c r="C8" s="6">
        <f>IFERROR(AVERAGE(C2:C6),)</f>
        <v>22.348000000000003</v>
      </c>
      <c r="D8" s="2" t="s">
        <v>15</v>
      </c>
      <c r="E8" s="6">
        <f t="shared" ref="E8:M8" si="1">IFERROR(AVERAGE(E2:E6),)</f>
        <v>0</v>
      </c>
      <c r="F8" s="6">
        <f t="shared" si="1"/>
        <v>5.2</v>
      </c>
      <c r="G8" s="6">
        <f t="shared" si="1"/>
        <v>15</v>
      </c>
      <c r="H8" s="6">
        <f t="shared" si="1"/>
        <v>0</v>
      </c>
      <c r="I8" s="6">
        <f t="shared" si="1"/>
        <v>29</v>
      </c>
      <c r="J8" s="6">
        <f t="shared" si="1"/>
        <v>0</v>
      </c>
      <c r="K8" s="6">
        <f t="shared" si="1"/>
        <v>1.6</v>
      </c>
      <c r="L8" s="6">
        <f t="shared" si="1"/>
        <v>0.6</v>
      </c>
      <c r="M8" s="6">
        <f t="shared" si="1"/>
        <v>24.802700000000002</v>
      </c>
    </row>
    <row r="9" spans="1:13" x14ac:dyDescent="0.2">
      <c r="A9" s="9"/>
      <c r="B9" s="9"/>
    </row>
    <row r="10" spans="1:13" x14ac:dyDescent="0.2">
      <c r="A10" s="9"/>
      <c r="B10" s="9"/>
    </row>
    <row r="11" spans="1:13" x14ac:dyDescent="0.2">
      <c r="A11" s="9"/>
      <c r="B11" s="9"/>
      <c r="C11" s="9"/>
      <c r="D11" s="9"/>
      <c r="F11" s="9"/>
      <c r="G11" s="9"/>
    </row>
    <row r="13" spans="1:13" x14ac:dyDescent="0.2">
      <c r="G13" s="2" t="s">
        <v>27</v>
      </c>
      <c r="H13" s="3">
        <v>5</v>
      </c>
    </row>
    <row r="14" spans="1:13" x14ac:dyDescent="0.2">
      <c r="G14" s="2" t="s">
        <v>28</v>
      </c>
      <c r="H14" s="8">
        <f>0.5+(H13+10.5-14)/20</f>
        <v>0.57499999999999996</v>
      </c>
    </row>
    <row r="15" spans="1:13" x14ac:dyDescent="0.2">
      <c r="B15" s="1" t="s">
        <v>26</v>
      </c>
      <c r="C15" s="1" t="s">
        <v>41</v>
      </c>
    </row>
    <row r="16" spans="1:13" x14ac:dyDescent="0.2">
      <c r="B16" s="2" t="s">
        <v>42</v>
      </c>
      <c r="C16" s="3">
        <f t="shared" ref="C16:C24" si="2">DPValues</f>
        <v>0.21</v>
      </c>
    </row>
    <row r="17" spans="2:3" x14ac:dyDescent="0.2">
      <c r="B17" s="2" t="s">
        <v>29</v>
      </c>
      <c r="C17" s="3">
        <f t="shared" si="2"/>
        <v>2.5</v>
      </c>
    </row>
    <row r="18" spans="2:3" x14ac:dyDescent="0.2">
      <c r="B18" s="2" t="s">
        <v>4</v>
      </c>
      <c r="C18" s="3">
        <f t="shared" si="2"/>
        <v>0.5</v>
      </c>
    </row>
    <row r="19" spans="2:3" x14ac:dyDescent="0.2">
      <c r="B19" s="2" t="s">
        <v>5</v>
      </c>
      <c r="C19" s="3">
        <f t="shared" si="2"/>
        <v>1.25</v>
      </c>
    </row>
    <row r="20" spans="2:3" x14ac:dyDescent="0.2">
      <c r="B20" s="2" t="s">
        <v>31</v>
      </c>
      <c r="C20" s="3">
        <f t="shared" si="2"/>
        <v>0.15</v>
      </c>
    </row>
    <row r="21" spans="2:3" x14ac:dyDescent="0.2">
      <c r="B21" s="2" t="s">
        <v>32</v>
      </c>
      <c r="C21" s="3">
        <f t="shared" si="2"/>
        <v>0.2</v>
      </c>
    </row>
    <row r="22" spans="2:3" x14ac:dyDescent="0.2">
      <c r="B22" s="2" t="s">
        <v>33</v>
      </c>
      <c r="C22" s="3">
        <f t="shared" si="2"/>
        <v>0.4</v>
      </c>
    </row>
    <row r="23" spans="2:3" x14ac:dyDescent="0.2">
      <c r="B23" s="2" t="s">
        <v>34</v>
      </c>
      <c r="C23" s="3">
        <f t="shared" si="2"/>
        <v>0.05</v>
      </c>
    </row>
    <row r="24" spans="2:3" x14ac:dyDescent="0.2">
      <c r="B24" s="2" t="s">
        <v>10</v>
      </c>
      <c r="C24" s="3">
        <f t="shared" si="2"/>
        <v>2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M24"/>
  <sheetViews>
    <sheetView workbookViewId="0">
      <selection activeCell="M2" sqref="M2"/>
    </sheetView>
  </sheetViews>
  <sheetFormatPr defaultColWidth="12.5703125" defaultRowHeight="15.75" customHeight="1" x14ac:dyDescent="0.2"/>
  <cols>
    <col min="1" max="1" width="4.140625" customWidth="1"/>
    <col min="4" max="4" width="4.7109375" customWidth="1"/>
    <col min="5" max="5" width="10.42578125" customWidth="1"/>
    <col min="6" max="6" width="6.42578125" customWidth="1"/>
    <col min="7" max="8" width="7.42578125" customWidth="1"/>
    <col min="9" max="9" width="5.85546875" customWidth="1"/>
    <col min="10" max="10" width="8" customWidth="1"/>
    <col min="11" max="11" width="7.28515625" customWidth="1"/>
    <col min="12" max="12" width="5.42578125" customWidth="1"/>
    <col min="13" max="13" width="7.42578125" customWidth="1"/>
  </cols>
  <sheetData>
    <row r="1" spans="1:13" x14ac:dyDescent="0.2">
      <c r="A1" s="1" t="s">
        <v>43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">
      <c r="A2" s="1">
        <v>1</v>
      </c>
      <c r="B2" s="2" t="s">
        <v>44</v>
      </c>
      <c r="C2" s="3">
        <v>5.5</v>
      </c>
      <c r="D2" s="4"/>
      <c r="E2" s="3">
        <v>0</v>
      </c>
      <c r="F2" s="3">
        <v>8</v>
      </c>
      <c r="G2" s="3">
        <v>15</v>
      </c>
      <c r="H2" s="3">
        <v>0</v>
      </c>
      <c r="I2" s="3">
        <v>0</v>
      </c>
      <c r="J2" s="3">
        <v>0</v>
      </c>
      <c r="K2" s="3">
        <v>1</v>
      </c>
      <c r="L2" s="3">
        <v>0</v>
      </c>
      <c r="M2" s="3">
        <f t="shared" ref="M2:M10" si="0">IF(D2="Y",C2*$C$16*$C$17,C2*$C$16)+E2*$C$18+F2*$C$19+G2/5*$C$20+H2/5*$C$21+I2/5*$C$22+J2/5*$C$23+K2*$C$24+L2</f>
        <v>13.604999999999999</v>
      </c>
    </row>
    <row r="3" spans="1:13" x14ac:dyDescent="0.2">
      <c r="A3" s="1">
        <v>2</v>
      </c>
      <c r="B3" s="6" t="s">
        <v>45</v>
      </c>
      <c r="C3" s="3">
        <v>5.5</v>
      </c>
      <c r="D3" s="3"/>
      <c r="E3" s="3">
        <v>0</v>
      </c>
      <c r="F3" s="3">
        <v>6</v>
      </c>
      <c r="G3" s="3">
        <v>15</v>
      </c>
      <c r="H3" s="3">
        <v>0</v>
      </c>
      <c r="I3" s="3">
        <v>0</v>
      </c>
      <c r="J3" s="3">
        <v>0</v>
      </c>
      <c r="K3" s="3">
        <v>2</v>
      </c>
      <c r="L3" s="3">
        <v>0.2</v>
      </c>
      <c r="M3" s="3">
        <f t="shared" si="0"/>
        <v>13.304999999999998</v>
      </c>
    </row>
    <row r="4" spans="1:13" x14ac:dyDescent="0.2">
      <c r="A4" s="1">
        <v>3</v>
      </c>
      <c r="B4" s="6" t="s">
        <v>46</v>
      </c>
      <c r="C4" s="3">
        <v>5.5</v>
      </c>
      <c r="D4" s="3"/>
      <c r="E4" s="3">
        <v>0</v>
      </c>
      <c r="F4" s="3">
        <v>5</v>
      </c>
      <c r="G4" s="3">
        <v>15</v>
      </c>
      <c r="H4" s="3">
        <v>0</v>
      </c>
      <c r="I4" s="3">
        <v>0</v>
      </c>
      <c r="J4" s="3">
        <v>0</v>
      </c>
      <c r="K4" s="3">
        <v>2</v>
      </c>
      <c r="L4" s="3">
        <v>3</v>
      </c>
      <c r="M4" s="3">
        <f t="shared" si="0"/>
        <v>14.855</v>
      </c>
    </row>
    <row r="5" spans="1:13" x14ac:dyDescent="0.2">
      <c r="A5" s="1">
        <v>4</v>
      </c>
      <c r="B5" s="6" t="s">
        <v>47</v>
      </c>
      <c r="C5" s="3">
        <v>9.18</v>
      </c>
      <c r="D5" s="3" t="s">
        <v>48</v>
      </c>
      <c r="E5" s="3">
        <v>0</v>
      </c>
      <c r="F5" s="3">
        <v>4</v>
      </c>
      <c r="G5" s="3">
        <v>15</v>
      </c>
      <c r="H5" s="3">
        <v>0</v>
      </c>
      <c r="I5" s="3">
        <v>0</v>
      </c>
      <c r="J5" s="3">
        <v>0</v>
      </c>
      <c r="K5" s="3">
        <v>1</v>
      </c>
      <c r="L5" s="3">
        <v>4</v>
      </c>
      <c r="M5" s="3">
        <f t="shared" si="0"/>
        <v>13.377800000000001</v>
      </c>
    </row>
    <row r="6" spans="1:13" x14ac:dyDescent="0.2">
      <c r="A6" s="1">
        <v>5</v>
      </c>
      <c r="B6" s="6" t="s">
        <v>49</v>
      </c>
      <c r="C6" s="3">
        <v>22.26</v>
      </c>
      <c r="D6" s="3"/>
      <c r="E6" s="3">
        <v>0</v>
      </c>
      <c r="F6" s="3">
        <v>4</v>
      </c>
      <c r="G6" s="3">
        <v>15</v>
      </c>
      <c r="H6" s="3">
        <v>0</v>
      </c>
      <c r="I6" s="3">
        <v>0</v>
      </c>
      <c r="J6" s="3">
        <v>0</v>
      </c>
      <c r="K6" s="3">
        <v>2</v>
      </c>
      <c r="L6" s="3">
        <v>0.5</v>
      </c>
      <c r="M6" s="3">
        <f t="shared" si="0"/>
        <v>14.624599999999999</v>
      </c>
    </row>
    <row r="7" spans="1:13" x14ac:dyDescent="0.2">
      <c r="A7" s="1">
        <v>6</v>
      </c>
      <c r="B7" s="2" t="s">
        <v>50</v>
      </c>
      <c r="C7" s="3">
        <v>0</v>
      </c>
      <c r="D7" s="4"/>
      <c r="E7" s="3">
        <v>13.5</v>
      </c>
      <c r="F7" s="3">
        <v>5</v>
      </c>
      <c r="G7" s="3">
        <v>15</v>
      </c>
      <c r="H7" s="3">
        <v>0</v>
      </c>
      <c r="I7" s="3">
        <v>0</v>
      </c>
      <c r="J7" s="3">
        <v>0</v>
      </c>
      <c r="K7" s="3">
        <v>2</v>
      </c>
      <c r="L7" s="3">
        <v>0</v>
      </c>
      <c r="M7" s="3">
        <f t="shared" si="0"/>
        <v>17.45</v>
      </c>
    </row>
    <row r="8" spans="1:13" x14ac:dyDescent="0.2">
      <c r="A8" s="1">
        <v>7</v>
      </c>
      <c r="B8" s="2" t="s">
        <v>51</v>
      </c>
      <c r="C8" s="3">
        <v>7.08</v>
      </c>
      <c r="D8" s="4"/>
      <c r="E8" s="3">
        <v>0</v>
      </c>
      <c r="F8" s="3">
        <v>6</v>
      </c>
      <c r="G8" s="3">
        <v>15</v>
      </c>
      <c r="H8" s="3">
        <v>0</v>
      </c>
      <c r="I8" s="3">
        <v>0</v>
      </c>
      <c r="J8" s="3">
        <v>0</v>
      </c>
      <c r="K8" s="3">
        <v>1</v>
      </c>
      <c r="L8" s="3">
        <v>0.8</v>
      </c>
      <c r="M8" s="3">
        <f t="shared" si="0"/>
        <v>12.236800000000001</v>
      </c>
    </row>
    <row r="9" spans="1:13" x14ac:dyDescent="0.2">
      <c r="A9" s="1">
        <v>8</v>
      </c>
      <c r="B9" s="2" t="s">
        <v>52</v>
      </c>
      <c r="C9" s="3">
        <v>6.3</v>
      </c>
      <c r="D9" s="4"/>
      <c r="E9" s="3">
        <v>1.5</v>
      </c>
      <c r="F9" s="3">
        <v>5</v>
      </c>
      <c r="G9" s="3">
        <v>15</v>
      </c>
      <c r="H9" s="3">
        <v>20</v>
      </c>
      <c r="I9" s="3">
        <v>0</v>
      </c>
      <c r="J9" s="3">
        <v>0</v>
      </c>
      <c r="K9" s="3">
        <v>1</v>
      </c>
      <c r="L9" s="3">
        <v>0.25</v>
      </c>
      <c r="M9" s="3">
        <f t="shared" si="0"/>
        <v>11.823</v>
      </c>
    </row>
    <row r="10" spans="1:13" x14ac:dyDescent="0.2">
      <c r="A10" s="1">
        <v>9</v>
      </c>
      <c r="B10" s="2" t="s">
        <v>53</v>
      </c>
      <c r="C10" s="3">
        <v>36</v>
      </c>
      <c r="D10" s="4" t="s">
        <v>15</v>
      </c>
      <c r="E10" s="3">
        <v>0</v>
      </c>
      <c r="F10" s="3">
        <v>7</v>
      </c>
      <c r="G10" s="3">
        <v>15</v>
      </c>
      <c r="H10" s="3">
        <v>0</v>
      </c>
      <c r="I10" s="3">
        <v>0</v>
      </c>
      <c r="J10" s="3">
        <v>0</v>
      </c>
      <c r="K10" s="3">
        <v>2</v>
      </c>
      <c r="L10" s="3">
        <v>0</v>
      </c>
      <c r="M10" s="3">
        <f t="shared" si="0"/>
        <v>32.099999999999994</v>
      </c>
    </row>
    <row r="11" spans="1:13" x14ac:dyDescent="0.2">
      <c r="A11" s="9"/>
      <c r="B11" s="9"/>
      <c r="C11" s="9"/>
      <c r="D11" s="9"/>
      <c r="F11" s="9"/>
      <c r="G11" s="9"/>
    </row>
    <row r="12" spans="1:13" x14ac:dyDescent="0.2">
      <c r="B12" s="1" t="s">
        <v>22</v>
      </c>
      <c r="C12" s="6">
        <f>IFERROR(AVERAGE(C2:C10),)</f>
        <v>10.813333333333333</v>
      </c>
      <c r="D12" s="2" t="s">
        <v>23</v>
      </c>
      <c r="E12" s="6">
        <f t="shared" ref="E12:M12" si="1">IFERROR(AVERAGE(E2:E10),)</f>
        <v>1.6666666666666667</v>
      </c>
      <c r="F12" s="6">
        <f t="shared" si="1"/>
        <v>5.5555555555555554</v>
      </c>
      <c r="G12" s="6">
        <f t="shared" si="1"/>
        <v>15</v>
      </c>
      <c r="H12" s="6">
        <f t="shared" si="1"/>
        <v>2.2222222222222223</v>
      </c>
      <c r="I12" s="6">
        <f t="shared" si="1"/>
        <v>0</v>
      </c>
      <c r="J12" s="6">
        <f t="shared" si="1"/>
        <v>0</v>
      </c>
      <c r="K12" s="6">
        <f t="shared" si="1"/>
        <v>1.5555555555555556</v>
      </c>
      <c r="L12" s="6">
        <f t="shared" si="1"/>
        <v>0.97222222222222221</v>
      </c>
      <c r="M12" s="6">
        <f t="shared" si="1"/>
        <v>15.930799999999998</v>
      </c>
    </row>
    <row r="15" spans="1:13" x14ac:dyDescent="0.2">
      <c r="B15" s="1" t="s">
        <v>26</v>
      </c>
      <c r="C15" s="1" t="s">
        <v>41</v>
      </c>
      <c r="G15" s="2" t="s">
        <v>27</v>
      </c>
      <c r="H15" s="3">
        <v>5</v>
      </c>
    </row>
    <row r="16" spans="1:13" x14ac:dyDescent="0.2">
      <c r="B16" s="2" t="s">
        <v>42</v>
      </c>
      <c r="C16" s="3">
        <f t="shared" ref="C16:C24" si="2">DPValues</f>
        <v>0.21</v>
      </c>
      <c r="G16" s="2" t="s">
        <v>28</v>
      </c>
      <c r="H16" s="8">
        <f>0.5+(H15+10.5-14)/20</f>
        <v>0.57499999999999996</v>
      </c>
    </row>
    <row r="17" spans="2:3" x14ac:dyDescent="0.2">
      <c r="B17" s="2" t="s">
        <v>29</v>
      </c>
      <c r="C17" s="3">
        <f t="shared" si="2"/>
        <v>2.5</v>
      </c>
    </row>
    <row r="18" spans="2:3" x14ac:dyDescent="0.2">
      <c r="B18" s="2" t="s">
        <v>4</v>
      </c>
      <c r="C18" s="3">
        <f t="shared" si="2"/>
        <v>0.5</v>
      </c>
    </row>
    <row r="19" spans="2:3" x14ac:dyDescent="0.2">
      <c r="B19" s="2" t="s">
        <v>5</v>
      </c>
      <c r="C19" s="3">
        <f t="shared" si="2"/>
        <v>1.25</v>
      </c>
    </row>
    <row r="20" spans="2:3" x14ac:dyDescent="0.2">
      <c r="B20" s="2" t="s">
        <v>31</v>
      </c>
      <c r="C20" s="3">
        <f t="shared" si="2"/>
        <v>0.15</v>
      </c>
    </row>
    <row r="21" spans="2:3" x14ac:dyDescent="0.2">
      <c r="B21" s="2" t="s">
        <v>32</v>
      </c>
      <c r="C21" s="3">
        <f t="shared" si="2"/>
        <v>0.2</v>
      </c>
    </row>
    <row r="22" spans="2:3" x14ac:dyDescent="0.2">
      <c r="B22" s="2" t="s">
        <v>33</v>
      </c>
      <c r="C22" s="3">
        <f t="shared" si="2"/>
        <v>0.4</v>
      </c>
    </row>
    <row r="23" spans="2:3" x14ac:dyDescent="0.2">
      <c r="B23" s="2" t="s">
        <v>34</v>
      </c>
      <c r="C23" s="3">
        <f t="shared" si="2"/>
        <v>0.05</v>
      </c>
    </row>
    <row r="24" spans="2:3" x14ac:dyDescent="0.2">
      <c r="B24" s="2" t="s">
        <v>10</v>
      </c>
      <c r="C24" s="3">
        <f t="shared" si="2"/>
        <v>2</v>
      </c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M24"/>
  <sheetViews>
    <sheetView workbookViewId="0">
      <selection activeCell="O5" sqref="O5"/>
    </sheetView>
  </sheetViews>
  <sheetFormatPr defaultColWidth="12.5703125" defaultRowHeight="15.75" customHeight="1" x14ac:dyDescent="0.2"/>
  <cols>
    <col min="1" max="1" width="4.140625" customWidth="1"/>
    <col min="4" max="4" width="4.7109375" customWidth="1"/>
    <col min="5" max="5" width="10.42578125" customWidth="1"/>
    <col min="6" max="6" width="6.42578125" customWidth="1"/>
    <col min="7" max="8" width="7.42578125" customWidth="1"/>
    <col min="9" max="9" width="5.85546875" customWidth="1"/>
    <col min="10" max="10" width="8" customWidth="1"/>
    <col min="11" max="11" width="7.28515625" customWidth="1"/>
    <col min="12" max="12" width="5.42578125" customWidth="1"/>
    <col min="13" max="13" width="7.42578125" customWidth="1"/>
  </cols>
  <sheetData>
    <row r="1" spans="1:13" x14ac:dyDescent="0.2">
      <c r="A1" s="1" t="s">
        <v>54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">
      <c r="A2" s="1">
        <v>1</v>
      </c>
      <c r="B2" s="2" t="s">
        <v>55</v>
      </c>
      <c r="C2" s="3">
        <v>5.77</v>
      </c>
      <c r="D2" s="4"/>
      <c r="E2" s="3">
        <v>0</v>
      </c>
      <c r="F2" s="3">
        <v>2</v>
      </c>
      <c r="G2" s="3">
        <v>30</v>
      </c>
      <c r="H2" s="3">
        <v>0</v>
      </c>
      <c r="I2" s="3">
        <v>0</v>
      </c>
      <c r="J2" s="3">
        <v>30</v>
      </c>
      <c r="K2" s="3">
        <v>1</v>
      </c>
      <c r="L2" s="3">
        <v>0.5</v>
      </c>
      <c r="M2" s="3">
        <f t="shared" ref="M2:M5" si="0">IF(D2="Y",C2*$C$16*$C$17,C2*$C$16)+E2*$C$18+F2*$C$19+G2/5*$C$20+H2/5*$C$21+I2/5*$C$22+J2/5*$C$23+K2*$C$24+L2</f>
        <v>7.4116999999999988</v>
      </c>
    </row>
    <row r="3" spans="1:13" x14ac:dyDescent="0.2">
      <c r="A3" s="1">
        <v>2</v>
      </c>
      <c r="B3" s="6" t="s">
        <v>56</v>
      </c>
      <c r="C3" s="3">
        <v>9.18</v>
      </c>
      <c r="D3" s="3"/>
      <c r="E3" s="3">
        <v>9.18</v>
      </c>
      <c r="F3" s="3">
        <v>2</v>
      </c>
      <c r="G3" s="3">
        <v>20</v>
      </c>
      <c r="H3" s="3">
        <v>0</v>
      </c>
      <c r="I3" s="3">
        <v>0</v>
      </c>
      <c r="J3" s="3">
        <v>20</v>
      </c>
      <c r="K3" s="3">
        <v>0</v>
      </c>
      <c r="L3" s="3">
        <v>0.5</v>
      </c>
      <c r="M3" s="3">
        <f t="shared" si="0"/>
        <v>10.317799999999998</v>
      </c>
    </row>
    <row r="4" spans="1:13" x14ac:dyDescent="0.2">
      <c r="A4" s="1">
        <v>3</v>
      </c>
      <c r="B4" s="6" t="s">
        <v>57</v>
      </c>
      <c r="C4" s="3">
        <v>22.57</v>
      </c>
      <c r="D4" s="3"/>
      <c r="E4" s="3">
        <v>0</v>
      </c>
      <c r="F4" s="3">
        <v>1</v>
      </c>
      <c r="G4" s="3">
        <v>30</v>
      </c>
      <c r="H4" s="3">
        <v>0</v>
      </c>
      <c r="I4" s="3">
        <v>0</v>
      </c>
      <c r="J4" s="3">
        <v>30</v>
      </c>
      <c r="K4" s="3">
        <v>0</v>
      </c>
      <c r="L4" s="3">
        <v>0.5</v>
      </c>
      <c r="M4" s="3">
        <f t="shared" si="0"/>
        <v>7.6896999999999993</v>
      </c>
    </row>
    <row r="5" spans="1:13" x14ac:dyDescent="0.2">
      <c r="A5" s="1">
        <v>4</v>
      </c>
      <c r="B5" s="6" t="s">
        <v>58</v>
      </c>
      <c r="C5" s="3">
        <v>5.77</v>
      </c>
      <c r="D5" s="3"/>
      <c r="E5" s="3">
        <v>0</v>
      </c>
      <c r="F5" s="3">
        <v>1</v>
      </c>
      <c r="G5" s="3">
        <v>30</v>
      </c>
      <c r="H5" s="3">
        <v>0</v>
      </c>
      <c r="I5" s="3">
        <v>0</v>
      </c>
      <c r="J5" s="3">
        <v>30</v>
      </c>
      <c r="K5" s="3">
        <v>0</v>
      </c>
      <c r="L5" s="3">
        <v>3</v>
      </c>
      <c r="M5" s="3">
        <f t="shared" si="0"/>
        <v>6.6616999999999997</v>
      </c>
    </row>
    <row r="6" spans="1:13" x14ac:dyDescent="0.2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1:13" x14ac:dyDescent="0.2">
      <c r="A7" s="9"/>
      <c r="B7" s="1" t="s">
        <v>22</v>
      </c>
      <c r="C7" s="6">
        <f t="shared" ref="C7:M7" si="1">IFERROR(AVERAGE(C2:C5),)</f>
        <v>10.822499999999998</v>
      </c>
      <c r="D7" s="2">
        <f t="shared" si="1"/>
        <v>0</v>
      </c>
      <c r="E7" s="6">
        <f t="shared" si="1"/>
        <v>2.2949999999999999</v>
      </c>
      <c r="F7" s="6">
        <f t="shared" si="1"/>
        <v>1.5</v>
      </c>
      <c r="G7" s="6">
        <f t="shared" si="1"/>
        <v>27.5</v>
      </c>
      <c r="H7" s="6">
        <f t="shared" si="1"/>
        <v>0</v>
      </c>
      <c r="I7" s="6">
        <f t="shared" si="1"/>
        <v>0</v>
      </c>
      <c r="J7" s="6">
        <f t="shared" si="1"/>
        <v>27.5</v>
      </c>
      <c r="K7" s="6">
        <f t="shared" si="1"/>
        <v>0.25</v>
      </c>
      <c r="L7" s="6">
        <f t="shared" si="1"/>
        <v>1.125</v>
      </c>
      <c r="M7" s="6">
        <f t="shared" si="1"/>
        <v>8.0202249999999999</v>
      </c>
    </row>
    <row r="8" spans="1:13" x14ac:dyDescent="0.2">
      <c r="A8" s="9"/>
      <c r="B8" s="9"/>
    </row>
    <row r="9" spans="1:13" x14ac:dyDescent="0.2">
      <c r="A9" s="9"/>
      <c r="B9" s="9"/>
    </row>
    <row r="10" spans="1:13" x14ac:dyDescent="0.2">
      <c r="A10" s="9"/>
      <c r="B10" s="9"/>
    </row>
    <row r="11" spans="1:13" x14ac:dyDescent="0.2">
      <c r="A11" s="9"/>
      <c r="B11" s="9"/>
      <c r="C11" s="9"/>
      <c r="D11" s="9"/>
      <c r="F11" s="9"/>
      <c r="G11" s="9"/>
    </row>
    <row r="15" spans="1:13" x14ac:dyDescent="0.2">
      <c r="B15" s="1" t="s">
        <v>26</v>
      </c>
      <c r="C15" s="1" t="s">
        <v>41</v>
      </c>
      <c r="G15" s="2" t="s">
        <v>27</v>
      </c>
      <c r="H15" s="3">
        <v>5</v>
      </c>
    </row>
    <row r="16" spans="1:13" x14ac:dyDescent="0.2">
      <c r="B16" s="2" t="s">
        <v>42</v>
      </c>
      <c r="C16" s="3">
        <f t="shared" ref="C16:C24" si="2">DPValues</f>
        <v>0.21</v>
      </c>
      <c r="G16" s="2" t="s">
        <v>28</v>
      </c>
      <c r="H16" s="8">
        <f>0.5+(H15+10.5-14)/20</f>
        <v>0.57499999999999996</v>
      </c>
    </row>
    <row r="17" spans="2:3" x14ac:dyDescent="0.2">
      <c r="B17" s="2" t="s">
        <v>29</v>
      </c>
      <c r="C17" s="3">
        <f t="shared" si="2"/>
        <v>2.5</v>
      </c>
    </row>
    <row r="18" spans="2:3" x14ac:dyDescent="0.2">
      <c r="B18" s="2" t="s">
        <v>4</v>
      </c>
      <c r="C18" s="3">
        <f t="shared" si="2"/>
        <v>0.5</v>
      </c>
    </row>
    <row r="19" spans="2:3" x14ac:dyDescent="0.2">
      <c r="B19" s="2" t="s">
        <v>5</v>
      </c>
      <c r="C19" s="3">
        <f t="shared" si="2"/>
        <v>1.25</v>
      </c>
    </row>
    <row r="20" spans="2:3" x14ac:dyDescent="0.2">
      <c r="B20" s="2" t="s">
        <v>31</v>
      </c>
      <c r="C20" s="3">
        <f t="shared" si="2"/>
        <v>0.15</v>
      </c>
    </row>
    <row r="21" spans="2:3" x14ac:dyDescent="0.2">
      <c r="B21" s="2" t="s">
        <v>32</v>
      </c>
      <c r="C21" s="3">
        <f t="shared" si="2"/>
        <v>0.2</v>
      </c>
    </row>
    <row r="22" spans="2:3" x14ac:dyDescent="0.2">
      <c r="B22" s="2" t="s">
        <v>33</v>
      </c>
      <c r="C22" s="3">
        <f t="shared" si="2"/>
        <v>0.4</v>
      </c>
    </row>
    <row r="23" spans="2:3" x14ac:dyDescent="0.2">
      <c r="B23" s="2" t="s">
        <v>34</v>
      </c>
      <c r="C23" s="3">
        <f t="shared" si="2"/>
        <v>0.05</v>
      </c>
    </row>
    <row r="24" spans="2:3" x14ac:dyDescent="0.2">
      <c r="B24" s="2" t="s">
        <v>10</v>
      </c>
      <c r="C24" s="3">
        <f t="shared" si="2"/>
        <v>2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Main Table</vt:lpstr>
      <vt:lpstr>Dragon Subtable</vt:lpstr>
      <vt:lpstr>Golem Subtable</vt:lpstr>
      <vt:lpstr>Spider Subtable</vt:lpstr>
      <vt:lpstr>DPValues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Zach Burris</cp:lastModifiedBy>
  <dcterms:modified xsi:type="dcterms:W3CDTF">2024-10-04T07:10:55Z</dcterms:modified>
</cp:coreProperties>
</file>